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<sst xmlns="http://schemas.openxmlformats.org/spreadsheetml/2006/main" count="43" uniqueCount="42">
  <si>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Common stuff</t>
  </si>
  <si>
    <t>tox M1,2 in nm</t>
  </si>
  <si>
    <t>tox M3, 4 in nm</t>
  </si>
  <si>
    <t>tox M7,8 in nm</t>
  </si>
  <si>
    <t>kn' in uA/V2 M1,2 (3)</t>
  </si>
  <si>
    <t>kp' in uA/V2 M1,2 (4)</t>
  </si>
  <si>
    <t>kn' in uA/V2 M3,4 (3)</t>
  </si>
  <si>
    <t>kp' in uA/V2 M3,4 (4)</t>
  </si>
  <si>
    <t>kn' in uA/V2 M7,8(3)</t>
  </si>
  <si>
    <t>kp' in uA/V2 M7,8 (4)</t>
  </si>
  <si>
    <t>transistors and bias</t>
  </si>
  <si>
    <t>PMOS input</t>
  </si>
  <si>
    <t>NMOS input</t>
  </si>
  <si>
    <t>IBIAS in uA</t>
  </si>
  <si>
    <t>M1, M2 width in um</t>
  </si>
  <si>
    <t>M1, M2 length in um</t>
  </si>
  <si>
    <t>M3, M4 width in um</t>
  </si>
  <si>
    <t>M3, M4 length in um</t>
  </si>
  <si>
    <t>M7, M8 width in um</t>
  </si>
  <si>
    <t>M7, M8 length in um</t>
  </si>
  <si>
    <t>Calculations</t>
  </si>
  <si>
    <t>Vos12 in mV (1)</t>
  </si>
  <si>
    <t>Vgseff12 (5)</t>
  </si>
  <si>
    <t>Note: If this value is below 70mV we are in weak inversion and the equations show too much gm</t>
  </si>
  <si>
    <t>gm in uA/V (2)</t>
  </si>
  <si>
    <t>Transconductance of the OTA</t>
  </si>
  <si>
    <t>Vgseff34 (6)</t>
  </si>
  <si>
    <t>Note: If this value is below 70mV we are in weak inversion and the equations show too low offset</t>
  </si>
  <si>
    <t>Vin min at full gain</t>
  </si>
  <si>
    <t>Max Vin below VDD assuming equal thresholds of PMOS and NMOS</t>
  </si>
  <si>
    <t>gm34 in uA/V (7)</t>
  </si>
  <si>
    <t>Ierr in uA (8)</t>
  </si>
  <si>
    <t>Vos34 in mV (9)</t>
  </si>
  <si>
    <t>Offset contribution of the current sinks</t>
  </si>
  <si>
    <t>Vgseff78 in V (10)</t>
  </si>
  <si>
    <t>gm78 in uA/V (11)</t>
  </si>
  <si>
    <t>Vos78</t>
  </si>
  <si>
    <t>Ierr78 in uA (12)</t>
  </si>
  <si>
    <t>Vos78 in mV (13)</t>
  </si>
  <si>
    <t>Offset contribution of the mirror</t>
  </si>
  <si>
    <t>Total Offset (1s)</t>
  </si>
  <si>
    <t>Total Offset (6s)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</si>
</sst>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0" fillId="3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34" sqref="F34"/>
    </sheetView>
  </sheetViews>
  <sheetFormatPr defaultColWidth="12.57421875" defaultRowHeight="12.75"/>
  <cols>
    <col min="1" max="1" width="18.140625" style="0" customWidth="1"/>
    <col min="2" max="2" width="17.140625" style="0" customWidth="1"/>
    <col min="3" max="3" width="16.140625" style="0" customWidth="1"/>
    <col min="4" max="4" width="31.8515625" style="0" customWidth="1"/>
    <col min="5" max="16384" width="11.57421875" style="0" customWidth="1"/>
  </cols>
  <sheetData>
    <row r="1" ht="12.75">
      <c r="A1" t="s">
        <v>0</v>
      </c>
    </row>
    <row r="3" spans="1:2" ht="12.75">
      <c r="A3" t="s">
        <v>1</v>
      </c>
      <c r="B3" s="1">
        <v>15</v>
      </c>
    </row>
    <row r="4" spans="1:2" ht="12.75">
      <c r="A4" t="s">
        <v>2</v>
      </c>
      <c r="B4" s="1">
        <v>2.2</v>
      </c>
    </row>
    <row r="5" spans="1:2" ht="12.75">
      <c r="A5" t="s">
        <v>3</v>
      </c>
      <c r="B5" s="1">
        <v>2.2</v>
      </c>
    </row>
    <row r="6" spans="1:2" ht="12.75">
      <c r="A6" t="s">
        <v>4</v>
      </c>
      <c r="B6" s="1">
        <f>2000/B3</f>
        <v>133.33333333333334</v>
      </c>
    </row>
    <row r="7" spans="1:2" ht="12.75">
      <c r="A7" t="s">
        <v>5</v>
      </c>
      <c r="B7" s="1">
        <f>700/B3</f>
        <v>46.666666666666664</v>
      </c>
    </row>
    <row r="8" spans="1:2" ht="12.75">
      <c r="A8" t="s">
        <v>6</v>
      </c>
      <c r="B8" s="1">
        <f>2000/B4</f>
        <v>909.090909090909</v>
      </c>
    </row>
    <row r="9" spans="1:2" ht="12.75">
      <c r="A9" t="s">
        <v>7</v>
      </c>
      <c r="B9" s="1">
        <f>700/B4</f>
        <v>318.18181818181813</v>
      </c>
    </row>
    <row r="10" spans="1:2" ht="12.75">
      <c r="A10" t="s">
        <v>8</v>
      </c>
      <c r="B10" s="1">
        <f>2000/B5</f>
        <v>909.090909090909</v>
      </c>
    </row>
    <row r="11" spans="1:2" ht="12.75">
      <c r="A11" t="s">
        <v>9</v>
      </c>
      <c r="B11" s="1">
        <f>700/B5</f>
        <v>318.18181818181813</v>
      </c>
    </row>
    <row r="13" ht="12.75">
      <c r="A13" t="s">
        <v>10</v>
      </c>
    </row>
    <row r="15" spans="2:3" ht="12.75">
      <c r="B15" t="s">
        <v>11</v>
      </c>
      <c r="C15" t="s">
        <v>12</v>
      </c>
    </row>
    <row r="16" spans="1:3" ht="12.75">
      <c r="A16" t="s">
        <v>13</v>
      </c>
      <c r="B16" s="1">
        <v>50</v>
      </c>
      <c r="C16" s="1">
        <v>50</v>
      </c>
    </row>
    <row r="17" spans="1:3" ht="12.75">
      <c r="A17" t="s">
        <v>14</v>
      </c>
      <c r="B17" s="1">
        <v>60</v>
      </c>
      <c r="C17" s="1">
        <v>35</v>
      </c>
    </row>
    <row r="18" spans="1:3" ht="12.75">
      <c r="A18" t="s">
        <v>15</v>
      </c>
      <c r="B18" s="1">
        <v>1</v>
      </c>
      <c r="C18" s="1">
        <v>1.6</v>
      </c>
    </row>
    <row r="19" spans="1:3" ht="12.75">
      <c r="A19" t="s">
        <v>16</v>
      </c>
      <c r="B19" s="1">
        <v>6</v>
      </c>
      <c r="C19" s="1">
        <v>6</v>
      </c>
    </row>
    <row r="20" spans="1:3" ht="12.75">
      <c r="A20" t="s">
        <v>17</v>
      </c>
      <c r="B20" s="1">
        <v>1</v>
      </c>
      <c r="C20" s="1">
        <v>0.6000000000000001</v>
      </c>
    </row>
    <row r="21" spans="1:3" ht="12.75">
      <c r="A21" t="s">
        <v>18</v>
      </c>
      <c r="B21" s="1">
        <v>6</v>
      </c>
      <c r="C21" s="1">
        <v>6</v>
      </c>
    </row>
    <row r="22" spans="1:3" ht="12.75">
      <c r="A22" t="s">
        <v>19</v>
      </c>
      <c r="B22" s="1">
        <v>1</v>
      </c>
      <c r="C22" s="1">
        <v>1.6</v>
      </c>
    </row>
    <row r="24" ht="12.75">
      <c r="A24" t="s">
        <v>20</v>
      </c>
    </row>
    <row r="25" spans="1:4" ht="12.75">
      <c r="A25" s="2" t="s">
        <v>21</v>
      </c>
      <c r="B25" s="3">
        <f>B3/SQRT(B17*B18)</f>
        <v>1.9364916731037083</v>
      </c>
      <c r="C25" s="3">
        <f>B3/SQRT(C17*C18)</f>
        <v>2.004459314343183</v>
      </c>
      <c r="D25" s="2"/>
    </row>
    <row r="26" spans="1:4" ht="34.5">
      <c r="A26" s="2" t="s">
        <v>22</v>
      </c>
      <c r="B26" s="4">
        <f>SQRT((B16*B18)/(2*B17*B7))</f>
        <v>0.0944911182523068</v>
      </c>
      <c r="C26" s="4">
        <f>SQRT((C16*C18)/(2*C17*B6))</f>
        <v>0.09258200997725514</v>
      </c>
      <c r="D26" s="5" t="s">
        <v>23</v>
      </c>
    </row>
    <row r="27" spans="1:4" ht="12.75">
      <c r="A27" s="2" t="s">
        <v>24</v>
      </c>
      <c r="B27" s="2">
        <f>4*B26*B7*B17/B18</f>
        <v>1058.300524425836</v>
      </c>
      <c r="C27" s="2">
        <f>4*C26*B6*C17/C18</f>
        <v>1080.1234497346434</v>
      </c>
      <c r="D27" s="2" t="s">
        <v>25</v>
      </c>
    </row>
    <row r="28" spans="1:4" ht="12.75">
      <c r="A28" s="2"/>
      <c r="B28" s="2"/>
      <c r="C28" s="2"/>
      <c r="D28" s="2"/>
    </row>
    <row r="29" spans="1:4" ht="34.5">
      <c r="A29" s="2" t="s">
        <v>26</v>
      </c>
      <c r="B29" s="4">
        <f>SQRT((B16*B20)/(B19*B8))</f>
        <v>0.09574271077563382</v>
      </c>
      <c r="C29" s="4">
        <f>SQRT((C16*C20)/(C19*B9))</f>
        <v>0.12535663410560177</v>
      </c>
      <c r="D29" s="5" t="s">
        <v>27</v>
      </c>
    </row>
    <row r="30" spans="1:4" ht="23.25">
      <c r="A30" s="2" t="s">
        <v>28</v>
      </c>
      <c r="B30" s="6">
        <f>B29-B26</f>
        <v>0.0012515925233270164</v>
      </c>
      <c r="C30" s="6">
        <f>C29-C26</f>
        <v>0.03277462412834663</v>
      </c>
      <c r="D30" s="5" t="s">
        <v>29</v>
      </c>
    </row>
    <row r="31" spans="1:4" ht="12.75">
      <c r="A31" s="2" t="s">
        <v>30</v>
      </c>
      <c r="B31" s="2">
        <f>2*B29*B8*B19/B20</f>
        <v>1044.465935734187</v>
      </c>
      <c r="C31" s="2">
        <f>2*C29*B9*C19/C20</f>
        <v>797.7240352174655</v>
      </c>
      <c r="D31" s="2"/>
    </row>
    <row r="32" spans="1:4" ht="12.75">
      <c r="A32" s="2" t="s">
        <v>31</v>
      </c>
      <c r="B32" s="2">
        <f>B31*B4*0.001/SQRT(B19*B20)</f>
        <v>0.9380831519646862</v>
      </c>
      <c r="C32" s="2">
        <f>C31*B4*0.001/SQRT(C19*C20)</f>
        <v>0.9249624617007737</v>
      </c>
      <c r="D32" s="2"/>
    </row>
    <row r="33" spans="1:4" ht="12.75">
      <c r="A33" s="2" t="s">
        <v>32</v>
      </c>
      <c r="B33" s="3">
        <f>1000*B32/B27</f>
        <v>0.8864052604279187</v>
      </c>
      <c r="C33" s="3">
        <f>1000*C32/C27</f>
        <v>0.8563488385776751</v>
      </c>
      <c r="D33" s="2" t="s">
        <v>33</v>
      </c>
    </row>
    <row r="34" spans="1:4" ht="34.5">
      <c r="A34" s="2" t="s">
        <v>34</v>
      </c>
      <c r="B34" s="7">
        <f>SQRT((0.5*B16*B22)/(B21*B11))</f>
        <v>0.11443442705426587</v>
      </c>
      <c r="C34" s="7">
        <f>SQRT((0.5*C16*C22)/(C21*B10))</f>
        <v>0.08563488385776753</v>
      </c>
      <c r="D34" s="5" t="s">
        <v>27</v>
      </c>
    </row>
    <row r="35" spans="1:4" ht="12.75">
      <c r="A35" s="2" t="s">
        <v>35</v>
      </c>
      <c r="B35" s="2">
        <f>2*B34*B11*B21/B22</f>
        <v>436.9314487526515</v>
      </c>
      <c r="C35" s="2">
        <f>2*C34*B10*C21/C22</f>
        <v>583.8742081211421</v>
      </c>
      <c r="D35" s="2"/>
    </row>
    <row r="36" spans="1:4" ht="12.75">
      <c r="A36" s="2" t="s">
        <v>36</v>
      </c>
      <c r="B36" s="2">
        <f>B5/SQRT(B21*B22)</f>
        <v>0.8981462390204988</v>
      </c>
      <c r="C36" s="2">
        <f>B5/SQRT(C21*C22)</f>
        <v>0.7100469468046932</v>
      </c>
      <c r="D36" s="2"/>
    </row>
    <row r="37" spans="1:4" ht="12.75">
      <c r="A37" s="2" t="s">
        <v>37</v>
      </c>
      <c r="B37" s="2">
        <f>B36*0.001*B35</f>
        <v>0.39242833740697175</v>
      </c>
      <c r="C37" s="2">
        <f>C36*0.001*C35</f>
        <v>0.414578098794425</v>
      </c>
      <c r="D37" s="2"/>
    </row>
    <row r="38" spans="1:4" ht="12.75">
      <c r="A38" s="2" t="s">
        <v>38</v>
      </c>
      <c r="B38" s="3">
        <f>1000*B37/B27</f>
        <v>0.37080992435478327</v>
      </c>
      <c r="C38" s="3">
        <f>1000*C37/C27</f>
        <v>0.38382473678936924</v>
      </c>
      <c r="D38" s="2" t="s">
        <v>39</v>
      </c>
    </row>
    <row r="39" spans="1:4" ht="12.75">
      <c r="A39" s="2"/>
      <c r="B39" s="2"/>
      <c r="C39" s="2"/>
      <c r="D39" s="2"/>
    </row>
    <row r="40" spans="1:4" ht="12.75">
      <c r="A40" s="2" t="s">
        <v>40</v>
      </c>
      <c r="B40" s="2">
        <f>SQRT(B25*B25+B33*B33+B38*B38)</f>
        <v>2.161761847594292</v>
      </c>
      <c r="C40" s="2">
        <f>SQRT(C25*C25+C33*C33+C38*C38)</f>
        <v>2.213258210142211</v>
      </c>
      <c r="D40" s="2"/>
    </row>
    <row r="41" spans="1:4" ht="12.75">
      <c r="A41" s="2" t="s">
        <v>41</v>
      </c>
      <c r="B41" s="3">
        <f>6*B40</f>
        <v>12.970571085565751</v>
      </c>
      <c r="C41" s="3">
        <f>6*C40</f>
        <v>13.279549260853265</v>
      </c>
      <c r="D4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erckert</dc:creator>
  <cp:keywords/>
  <dc:description/>
  <cp:lastModifiedBy>ricardo erckert</cp:lastModifiedBy>
  <dcterms:created xsi:type="dcterms:W3CDTF">2009-11-04T13:55:02Z</dcterms:created>
  <dcterms:modified xsi:type="dcterms:W3CDTF">2009-11-05T20:01:09Z</dcterms:modified>
  <cp:category/>
  <cp:version/>
  <cp:contentType/>
  <cp:contentStatus/>
  <cp:revision>7</cp:revision>
</cp:coreProperties>
</file>